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vítivost" sheetId="1" r:id="rId1"/>
  </sheets>
  <definedNames>
    <definedName name="flat">'Svítivost'!$D$18</definedName>
    <definedName name="max">'Svítivost'!$E$18</definedName>
    <definedName name="minlum">'Svítivost'!$E$20</definedName>
    <definedName name="scope">'Svítivost'!$C$18</definedName>
  </definedNames>
  <calcPr fullCalcOnLoad="1"/>
</workbook>
</file>

<file path=xl/sharedStrings.xml><?xml version="1.0" encoding="utf-8"?>
<sst xmlns="http://schemas.openxmlformats.org/spreadsheetml/2006/main" count="84" uniqueCount="71">
  <si>
    <t>Kalkulátor požadovaných LUMENS pro výběr projektoru pro 3D projekce</t>
  </si>
  <si>
    <t xml:space="preserve">řešení s 3D systémem:  </t>
  </si>
  <si>
    <t>požadovaná svítivost pro 3D (fL)</t>
  </si>
  <si>
    <t>lux</t>
  </si>
  <si>
    <t>KONSTANTY</t>
  </si>
  <si>
    <t>pokud možno neměnit, dáno technologicky nebo údajeod výrobců</t>
  </si>
  <si>
    <t>Gain (index odrazu plátna)</t>
  </si>
  <si>
    <t>VÝPOČTY</t>
  </si>
  <si>
    <t>obsahují vzorce, neměnit, jinak jsou výpočty nesmyslné</t>
  </si>
  <si>
    <r>
      <t>šířka obrazu (plátna)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SCOPE</t>
    </r>
  </si>
  <si>
    <t>plocha scope</t>
  </si>
  <si>
    <t>VSTUPY</t>
  </si>
  <si>
    <t>do těchto polí vkládejte svoje údaje</t>
  </si>
  <si>
    <t>výška plátna</t>
  </si>
  <si>
    <r>
      <t xml:space="preserve">šířka obraz pro </t>
    </r>
    <r>
      <rPr>
        <b/>
        <sz val="10"/>
        <rFont val="Arial"/>
        <family val="2"/>
      </rPr>
      <t>FLAT</t>
    </r>
  </si>
  <si>
    <t>plocha flat</t>
  </si>
  <si>
    <t>vršek</t>
  </si>
  <si>
    <t>Porthole (1-15%)</t>
  </si>
  <si>
    <t>ztráty způsobené kvalitou skla</t>
  </si>
  <si>
    <t>Collorcorrection (5-10%)</t>
  </si>
  <si>
    <t>ztráty způsobené korekcemi barev</t>
  </si>
  <si>
    <t>Scope zoomout</t>
  </si>
  <si>
    <t>potřebný ZOOM pro přechod z FLAT na SCOPE</t>
  </si>
  <si>
    <t>Lamplife (10-20% 100 hours)</t>
  </si>
  <si>
    <t>ztráty způsobené poklesem svítivosti lampy v průběhu její životnosti</t>
  </si>
  <si>
    <t>3D systém</t>
  </si>
  <si>
    <t>(nová lampa 0%, lampa v druhé polovině její životnosti 50%)</t>
  </si>
  <si>
    <t>spodek</t>
  </si>
  <si>
    <t>required lumens</t>
  </si>
  <si>
    <t>SCOPE</t>
  </si>
  <si>
    <t>FLAT</t>
  </si>
  <si>
    <t>MAX</t>
  </si>
  <si>
    <t>Model projektoru</t>
  </si>
  <si>
    <t>lampa</t>
  </si>
  <si>
    <t>výkon / W</t>
  </si>
  <si>
    <t>MAXLumens</t>
  </si>
  <si>
    <t>MINlumens</t>
  </si>
  <si>
    <t>vhodnost</t>
  </si>
  <si>
    <t>3D systém brightness efficiency</t>
  </si>
  <si>
    <t>CP2000M</t>
  </si>
  <si>
    <t>CDXL 20</t>
  </si>
  <si>
    <t>Masterimage</t>
  </si>
  <si>
    <t>CDXL 20SD</t>
  </si>
  <si>
    <t>Dolby Infitec</t>
  </si>
  <si>
    <t>CP2000ZX</t>
  </si>
  <si>
    <t>CDXL 30</t>
  </si>
  <si>
    <t>Real-D</t>
  </si>
  <si>
    <t>CDXL 30SD</t>
  </si>
  <si>
    <t>XpanD - active shutter glasses</t>
  </si>
  <si>
    <t>CP2000SB</t>
  </si>
  <si>
    <t>CDXL 45</t>
  </si>
  <si>
    <t>Dual projector Infitec</t>
  </si>
  <si>
    <t>CDXL 60</t>
  </si>
  <si>
    <t>Dual projector polarised</t>
  </si>
  <si>
    <t>CDXL 60SD</t>
  </si>
  <si>
    <t>DP1200</t>
  </si>
  <si>
    <t>1,2 kW</t>
  </si>
  <si>
    <t>2 kW DHP</t>
  </si>
  <si>
    <t>DP1500</t>
  </si>
  <si>
    <t>3 kW DHP</t>
  </si>
  <si>
    <t>DP2000</t>
  </si>
  <si>
    <t>4 kW DHP</t>
  </si>
  <si>
    <t>DP3000</t>
  </si>
  <si>
    <t>4,5 kW DHP</t>
  </si>
  <si>
    <t>6,5 kW DHP</t>
  </si>
  <si>
    <t>NC 800C</t>
  </si>
  <si>
    <t>NC 1600C</t>
  </si>
  <si>
    <t xml:space="preserve">4 kW </t>
  </si>
  <si>
    <t>NC 2500S</t>
  </si>
  <si>
    <t xml:space="preserve">6 kW </t>
  </si>
  <si>
    <t>4500 - 6000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</si>
</sst>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%"/>
    <numFmt numFmtId="168" formatCode="0.00%"/>
    <numFmt numFmtId="169" formatCode="0.0000"/>
    <numFmt numFmtId="170" formatCode="#,##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0" fillId="0" borderId="1" xfId="0" applyFont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0" borderId="3" xfId="0" applyBorder="1" applyAlignment="1">
      <alignment/>
    </xf>
    <xf numFmtId="166" fontId="3" fillId="3" borderId="2" xfId="0" applyNumberFormat="1" applyFont="1" applyFill="1" applyBorder="1" applyAlignment="1">
      <alignment/>
    </xf>
    <xf numFmtId="164" fontId="0" fillId="0" borderId="4" xfId="0" applyFont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4" borderId="5" xfId="0" applyFont="1" applyFill="1" applyBorder="1" applyAlignment="1">
      <alignment/>
    </xf>
    <xf numFmtId="164" fontId="0" fillId="4" borderId="0" xfId="0" applyFill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6" fillId="3" borderId="0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4" fontId="8" fillId="3" borderId="7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6" fontId="8" fillId="3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4" fontId="0" fillId="0" borderId="8" xfId="0" applyFont="1" applyBorder="1" applyAlignment="1">
      <alignment/>
    </xf>
    <xf numFmtId="166" fontId="8" fillId="3" borderId="9" xfId="0" applyNumberFormat="1" applyFont="1" applyFill="1" applyBorder="1" applyAlignment="1">
      <alignment/>
    </xf>
    <xf numFmtId="164" fontId="0" fillId="2" borderId="10" xfId="0" applyFill="1" applyBorder="1" applyAlignment="1">
      <alignment/>
    </xf>
    <xf numFmtId="166" fontId="3" fillId="3" borderId="9" xfId="0" applyNumberFormat="1" applyFont="1" applyFill="1" applyBorder="1" applyAlignment="1">
      <alignment/>
    </xf>
    <xf numFmtId="164" fontId="8" fillId="3" borderId="11" xfId="0" applyFont="1" applyFill="1" applyBorder="1" applyAlignment="1">
      <alignment/>
    </xf>
    <xf numFmtId="164" fontId="7" fillId="0" borderId="0" xfId="0" applyFont="1" applyAlignment="1">
      <alignment/>
    </xf>
    <xf numFmtId="166" fontId="0" fillId="0" borderId="0" xfId="0" applyNumberFormat="1" applyAlignment="1">
      <alignment/>
    </xf>
    <xf numFmtId="164" fontId="1" fillId="0" borderId="6" xfId="0" applyFont="1" applyBorder="1" applyAlignment="1">
      <alignment/>
    </xf>
    <xf numFmtId="166" fontId="1" fillId="0" borderId="0" xfId="0" applyNumberFormat="1" applyFont="1" applyAlignment="1">
      <alignment/>
    </xf>
    <xf numFmtId="164" fontId="5" fillId="4" borderId="1" xfId="0" applyFont="1" applyFill="1" applyBorder="1" applyAlignment="1">
      <alignment/>
    </xf>
    <xf numFmtId="167" fontId="0" fillId="4" borderId="2" xfId="0" applyNumberFormat="1" applyFill="1" applyBorder="1" applyAlignment="1" applyProtection="1">
      <alignment/>
      <protection locked="0"/>
    </xf>
    <xf numFmtId="168" fontId="8" fillId="3" borderId="3" xfId="0" applyNumberFormat="1" applyFont="1" applyFill="1" applyBorder="1" applyAlignment="1">
      <alignment/>
    </xf>
    <xf numFmtId="168" fontId="8" fillId="3" borderId="2" xfId="0" applyNumberFormat="1" applyFont="1" applyFill="1" applyBorder="1" applyAlignment="1">
      <alignment/>
    </xf>
    <xf numFmtId="167" fontId="0" fillId="4" borderId="0" xfId="0" applyNumberFormat="1" applyFill="1" applyBorder="1" applyAlignment="1" applyProtection="1">
      <alignment/>
      <protection locked="0"/>
    </xf>
    <xf numFmtId="168" fontId="8" fillId="3" borderId="6" xfId="0" applyNumberFormat="1" applyFont="1" applyFill="1" applyBorder="1" applyAlignment="1">
      <alignment/>
    </xf>
    <xf numFmtId="168" fontId="8" fillId="3" borderId="0" xfId="0" applyNumberFormat="1" applyFont="1" applyFill="1" applyBorder="1" applyAlignment="1">
      <alignment/>
    </xf>
    <xf numFmtId="168" fontId="3" fillId="3" borderId="0" xfId="0" applyNumberFormat="1" applyFont="1" applyFill="1" applyBorder="1" applyAlignment="1">
      <alignment/>
    </xf>
    <xf numFmtId="164" fontId="5" fillId="4" borderId="8" xfId="0" applyFont="1" applyFill="1" applyBorder="1" applyAlignment="1">
      <alignment/>
    </xf>
    <xf numFmtId="167" fontId="0" fillId="4" borderId="9" xfId="0" applyNumberFormat="1" applyFill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4" fontId="0" fillId="0" borderId="11" xfId="0" applyBorder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4" fontId="9" fillId="0" borderId="12" xfId="0" applyFont="1" applyBorder="1" applyAlignment="1">
      <alignment horizontal="center" vertical="center"/>
    </xf>
    <xf numFmtId="170" fontId="10" fillId="5" borderId="1" xfId="0" applyNumberFormat="1" applyFont="1" applyFill="1" applyBorder="1" applyAlignment="1" applyProtection="1">
      <alignment horizontal="center"/>
      <protection locked="0"/>
    </xf>
    <xf numFmtId="170" fontId="10" fillId="5" borderId="3" xfId="0" applyNumberFormat="1" applyFont="1" applyFill="1" applyBorder="1" applyAlignment="1" applyProtection="1">
      <alignment horizontal="center"/>
      <protection locked="0"/>
    </xf>
    <xf numFmtId="164" fontId="3" fillId="5" borderId="8" xfId="0" applyFont="1" applyFill="1" applyBorder="1" applyAlignment="1">
      <alignment horizontal="center"/>
    </xf>
    <xf numFmtId="164" fontId="3" fillId="5" borderId="1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1" fillId="6" borderId="13" xfId="0" applyFont="1" applyFill="1" applyBorder="1" applyAlignment="1">
      <alignment/>
    </xf>
    <xf numFmtId="164" fontId="0" fillId="6" borderId="12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/>
    </xf>
    <xf numFmtId="164" fontId="0" fillId="6" borderId="15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" borderId="16" xfId="0" applyFont="1" applyFill="1" applyBorder="1" applyAlignment="1">
      <alignment horizontal="left"/>
    </xf>
    <xf numFmtId="167" fontId="0" fillId="2" borderId="17" xfId="0" applyNumberFormat="1" applyFill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2" borderId="22" xfId="0" applyFont="1" applyFill="1" applyBorder="1" applyAlignment="1">
      <alignment horizontal="left"/>
    </xf>
    <xf numFmtId="167" fontId="0" fillId="2" borderId="23" xfId="0" applyNumberFormat="1" applyFill="1" applyBorder="1" applyAlignment="1">
      <alignment/>
    </xf>
    <xf numFmtId="164" fontId="0" fillId="0" borderId="20" xfId="0" applyFill="1" applyBorder="1" applyAlignment="1">
      <alignment/>
    </xf>
    <xf numFmtId="164" fontId="0" fillId="2" borderId="24" xfId="0" applyFont="1" applyFill="1" applyBorder="1" applyAlignment="1">
      <alignment horizontal="left"/>
    </xf>
    <xf numFmtId="167" fontId="0" fillId="2" borderId="25" xfId="0" applyNumberForma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9" xfId="0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5" xfId="0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9" xfId="0" applyFont="1" applyFill="1" applyBorder="1" applyAlignment="1">
      <alignment horizontal="right"/>
    </xf>
    <xf numFmtId="164" fontId="0" fillId="0" borderId="11" xfId="0" applyBorder="1" applyAlignment="1">
      <alignment horizontal="center"/>
    </xf>
    <xf numFmtId="164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CCFFFF"/>
          <bgColor rgb="FFCC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F47" sqref="F47"/>
    </sheetView>
  </sheetViews>
  <sheetFormatPr defaultColWidth="9.140625" defaultRowHeight="12.75" outlineLevelRow="1"/>
  <cols>
    <col min="1" max="1" width="31.00390625" style="0" customWidth="1"/>
    <col min="2" max="2" width="24.140625" style="0" customWidth="1"/>
    <col min="3" max="4" width="12.7109375" style="0" customWidth="1"/>
    <col min="5" max="5" width="12.57421875" style="0" customWidth="1"/>
    <col min="6" max="6" width="10.8515625" style="0" customWidth="1"/>
    <col min="7" max="7" width="1.1484375" style="0" customWidth="1"/>
    <col min="8" max="8" width="11.00390625" style="0" customWidth="1"/>
    <col min="9" max="9" width="17.00390625" style="0" customWidth="1"/>
  </cols>
  <sheetData>
    <row r="1" spans="1:2" ht="12.75">
      <c r="A1" s="1" t="s">
        <v>0</v>
      </c>
      <c r="B1" s="2"/>
    </row>
    <row r="2" spans="1:2" ht="13.5" customHeight="1">
      <c r="A2" s="1"/>
      <c r="B2" s="2"/>
    </row>
    <row r="3" spans="1:2" ht="13.5" customHeight="1">
      <c r="A3" s="3" t="s">
        <v>1</v>
      </c>
      <c r="B3" s="4" t="str">
        <f>INDEX(H22:H27,B16)</f>
        <v>XpanD - active shutter glasses</v>
      </c>
    </row>
    <row r="4" spans="1:2" ht="13.5" customHeight="1">
      <c r="A4" s="1"/>
      <c r="B4" s="2"/>
    </row>
    <row r="5" spans="1:9" ht="12.75">
      <c r="A5" s="5" t="s">
        <v>2</v>
      </c>
      <c r="B5" s="6">
        <v>4</v>
      </c>
      <c r="C5" s="7"/>
      <c r="D5" s="8">
        <f>B5*10.76391</f>
        <v>43.05564</v>
      </c>
      <c r="E5" s="9" t="s">
        <v>3</v>
      </c>
      <c r="H5" s="10" t="s">
        <v>4</v>
      </c>
      <c r="I5" s="11" t="s">
        <v>5</v>
      </c>
    </row>
    <row r="6" spans="1:9" ht="12.75">
      <c r="A6" s="12" t="s">
        <v>6</v>
      </c>
      <c r="B6" s="13">
        <v>1</v>
      </c>
      <c r="C6" s="14"/>
      <c r="D6" s="2"/>
      <c r="E6" s="15"/>
      <c r="H6" s="16" t="s">
        <v>7</v>
      </c>
      <c r="I6" s="11" t="s">
        <v>8</v>
      </c>
    </row>
    <row r="7" spans="1:9" ht="12.75">
      <c r="A7" s="12" t="s">
        <v>9</v>
      </c>
      <c r="B7" s="13">
        <v>10.5</v>
      </c>
      <c r="C7" s="17">
        <v>2.35</v>
      </c>
      <c r="D7" s="18">
        <f>B7*B8</f>
        <v>46.91489361702127</v>
      </c>
      <c r="E7" s="19" t="s">
        <v>10</v>
      </c>
      <c r="H7" s="20" t="s">
        <v>11</v>
      </c>
      <c r="I7" s="11" t="s">
        <v>12</v>
      </c>
    </row>
    <row r="8" spans="1:5" ht="12.75">
      <c r="A8" s="21" t="s">
        <v>13</v>
      </c>
      <c r="B8" s="22">
        <f>B7/C7</f>
        <v>4.468085106382978</v>
      </c>
      <c r="C8" s="14"/>
      <c r="D8" s="23"/>
      <c r="E8" s="15"/>
    </row>
    <row r="9" spans="1:5" ht="12.75">
      <c r="A9" s="24" t="s">
        <v>14</v>
      </c>
      <c r="B9" s="25">
        <f>B8*C9</f>
        <v>8.26595744680851</v>
      </c>
      <c r="C9" s="26">
        <v>1.85</v>
      </c>
      <c r="D9" s="27">
        <f>B9*B8</f>
        <v>36.933001358080574</v>
      </c>
      <c r="E9" s="28" t="s">
        <v>15</v>
      </c>
    </row>
    <row r="10" spans="1:4" ht="12.75" hidden="1" outlineLevel="1">
      <c r="A10" s="29" t="s">
        <v>16</v>
      </c>
      <c r="B10" s="30"/>
      <c r="C10" s="31">
        <f>D7*D5*1/B6</f>
        <v>2019.9507702127655</v>
      </c>
      <c r="D10" s="32">
        <f>D9*D5*1/B6</f>
        <v>1590.1740105930282</v>
      </c>
    </row>
    <row r="11" spans="1:6" ht="12.75">
      <c r="A11" s="33" t="s">
        <v>17</v>
      </c>
      <c r="B11" s="34">
        <v>0.01</v>
      </c>
      <c r="C11" s="35">
        <f>1-B11</f>
        <v>0.99</v>
      </c>
      <c r="D11" s="36">
        <f>C11</f>
        <v>0.99</v>
      </c>
      <c r="E11" s="9"/>
      <c r="F11" s="11" t="s">
        <v>18</v>
      </c>
    </row>
    <row r="12" spans="1:6" ht="12.75">
      <c r="A12" s="12" t="s">
        <v>19</v>
      </c>
      <c r="B12" s="37">
        <v>0.05</v>
      </c>
      <c r="C12" s="38">
        <f>1-B12</f>
        <v>0.95</v>
      </c>
      <c r="D12" s="39">
        <f>C12</f>
        <v>0.95</v>
      </c>
      <c r="E12" s="15"/>
      <c r="F12" s="11" t="s">
        <v>20</v>
      </c>
    </row>
    <row r="13" spans="1:6" ht="12.75">
      <c r="A13" s="21" t="s">
        <v>21</v>
      </c>
      <c r="B13" s="40">
        <f>1-(B9/B7)</f>
        <v>0.21276595744680848</v>
      </c>
      <c r="C13" s="38">
        <f>1-B13</f>
        <v>0.7872340425531915</v>
      </c>
      <c r="D13" s="39">
        <v>1</v>
      </c>
      <c r="E13" s="15"/>
      <c r="F13" s="11" t="s">
        <v>22</v>
      </c>
    </row>
    <row r="14" spans="1:6" ht="12.75">
      <c r="A14" s="12" t="s">
        <v>23</v>
      </c>
      <c r="B14" s="37">
        <v>0.1</v>
      </c>
      <c r="C14" s="38">
        <f>1-B14</f>
        <v>0.9</v>
      </c>
      <c r="D14" s="39">
        <f>C14</f>
        <v>0.9</v>
      </c>
      <c r="E14" s="15"/>
      <c r="F14" s="11" t="s">
        <v>24</v>
      </c>
    </row>
    <row r="15" spans="1:6" ht="14.25" customHeight="1">
      <c r="A15" s="41" t="s">
        <v>25</v>
      </c>
      <c r="B15" s="42">
        <f>INDEX(J22:J27,B16)</f>
        <v>0.17</v>
      </c>
      <c r="C15" s="43">
        <f>B15</f>
        <v>0.17</v>
      </c>
      <c r="D15" s="44">
        <f>C15</f>
        <v>0.17</v>
      </c>
      <c r="E15" s="45"/>
      <c r="F15" s="11" t="s">
        <v>26</v>
      </c>
    </row>
    <row r="16" spans="1:4" ht="12.75" hidden="1" outlineLevel="1">
      <c r="A16" s="29" t="s">
        <v>27</v>
      </c>
      <c r="B16">
        <v>4</v>
      </c>
      <c r="C16" s="46">
        <f>C11*C12*C13*C14*B15</f>
        <v>0.11328022340425532</v>
      </c>
      <c r="D16" s="46">
        <f>D11*D12*D13*D14*C15</f>
        <v>0.1438965</v>
      </c>
    </row>
    <row r="17" spans="1:4" ht="8.25" customHeight="1">
      <c r="A17" s="29"/>
      <c r="C17" s="46"/>
      <c r="D17" s="46"/>
    </row>
    <row r="18" spans="1:5" ht="21.75" customHeight="1">
      <c r="A18" s="47"/>
      <c r="B18" s="48" t="s">
        <v>28</v>
      </c>
      <c r="C18" s="49">
        <f>C10/C16</f>
        <v>17831.451152813377</v>
      </c>
      <c r="D18" s="50">
        <f>D10/D16</f>
        <v>11050.817848891586</v>
      </c>
      <c r="E18" s="50">
        <f>MAX(scope,flat)</f>
        <v>17831.451152813377</v>
      </c>
    </row>
    <row r="19" spans="2:5" ht="20.25" customHeight="1">
      <c r="B19" s="48"/>
      <c r="C19" s="51" t="s">
        <v>29</v>
      </c>
      <c r="D19" s="52" t="s">
        <v>30</v>
      </c>
      <c r="E19" s="52" t="s">
        <v>31</v>
      </c>
    </row>
    <row r="20" ht="24" customHeight="1">
      <c r="E20" s="53">
        <v>0.6</v>
      </c>
    </row>
    <row r="21" spans="1:10" ht="12.75">
      <c r="A21" s="54" t="s">
        <v>32</v>
      </c>
      <c r="B21" s="55" t="s">
        <v>33</v>
      </c>
      <c r="C21" s="56" t="s">
        <v>34</v>
      </c>
      <c r="D21" s="57" t="s">
        <v>35</v>
      </c>
      <c r="E21" s="58" t="s">
        <v>36</v>
      </c>
      <c r="F21" s="58" t="s">
        <v>37</v>
      </c>
      <c r="G21" s="59"/>
      <c r="H21" s="60" t="s">
        <v>38</v>
      </c>
      <c r="I21" s="60"/>
      <c r="J21" s="60"/>
    </row>
    <row r="22" spans="1:10" ht="12.75">
      <c r="A22" s="21" t="s">
        <v>39</v>
      </c>
      <c r="B22" s="61" t="s">
        <v>40</v>
      </c>
      <c r="C22" s="2">
        <v>2000</v>
      </c>
      <c r="D22" s="21">
        <v>9000</v>
      </c>
      <c r="E22" s="15">
        <f aca="true" t="shared" si="0" ref="E22:E29">D22*minlum</f>
        <v>5400</v>
      </c>
      <c r="F22" s="62" t="str">
        <f aca="true" t="shared" si="1" ref="F22:F40">IF(max&lt;=$D22,"ANO","NE")</f>
        <v>NE</v>
      </c>
      <c r="G22" s="63"/>
      <c r="H22" s="64" t="s">
        <v>41</v>
      </c>
      <c r="I22" s="64"/>
      <c r="J22" s="65">
        <v>0.09</v>
      </c>
    </row>
    <row r="23" spans="1:10" ht="12.75">
      <c r="A23" s="66" t="s">
        <v>39</v>
      </c>
      <c r="B23" s="67" t="s">
        <v>42</v>
      </c>
      <c r="C23" s="68">
        <v>2600</v>
      </c>
      <c r="D23" s="66">
        <v>13000</v>
      </c>
      <c r="E23" s="69">
        <f t="shared" si="0"/>
        <v>7800</v>
      </c>
      <c r="F23" s="62" t="str">
        <f t="shared" si="1"/>
        <v>NE</v>
      </c>
      <c r="G23" s="63"/>
      <c r="H23" s="70" t="s">
        <v>43</v>
      </c>
      <c r="I23" s="70"/>
      <c r="J23" s="71">
        <v>0.11</v>
      </c>
    </row>
    <row r="24" spans="1:10" ht="12.75">
      <c r="A24" s="21" t="s">
        <v>44</v>
      </c>
      <c r="B24" s="61" t="s">
        <v>45</v>
      </c>
      <c r="C24" s="2">
        <v>3000</v>
      </c>
      <c r="D24" s="21">
        <v>14000</v>
      </c>
      <c r="E24" s="15">
        <f t="shared" si="0"/>
        <v>8400</v>
      </c>
      <c r="F24" s="62" t="str">
        <f t="shared" si="1"/>
        <v>NE</v>
      </c>
      <c r="G24" s="63"/>
      <c r="H24" s="70" t="s">
        <v>46</v>
      </c>
      <c r="I24" s="70"/>
      <c r="J24" s="71">
        <v>0.14</v>
      </c>
    </row>
    <row r="25" spans="1:10" ht="12.75">
      <c r="A25" s="66" t="s">
        <v>44</v>
      </c>
      <c r="B25" s="67" t="s">
        <v>47</v>
      </c>
      <c r="C25" s="72">
        <v>3600</v>
      </c>
      <c r="D25" s="66">
        <v>18500</v>
      </c>
      <c r="E25" s="69">
        <f t="shared" si="0"/>
        <v>11100</v>
      </c>
      <c r="F25" s="62" t="str">
        <f t="shared" si="1"/>
        <v>ANO</v>
      </c>
      <c r="G25" s="63"/>
      <c r="H25" s="70" t="s">
        <v>48</v>
      </c>
      <c r="I25" s="70"/>
      <c r="J25" s="71">
        <v>0.17</v>
      </c>
    </row>
    <row r="26" spans="1:10" ht="12.75">
      <c r="A26" s="21" t="s">
        <v>49</v>
      </c>
      <c r="B26" s="61" t="s">
        <v>50</v>
      </c>
      <c r="C26" s="2">
        <v>4500</v>
      </c>
      <c r="D26" s="21">
        <v>21000</v>
      </c>
      <c r="E26" s="15">
        <f t="shared" si="0"/>
        <v>12600</v>
      </c>
      <c r="F26" s="62" t="str">
        <f t="shared" si="1"/>
        <v>ANO</v>
      </c>
      <c r="G26" s="63"/>
      <c r="H26" s="70" t="s">
        <v>51</v>
      </c>
      <c r="I26" s="70"/>
      <c r="J26" s="71">
        <v>0.27</v>
      </c>
    </row>
    <row r="27" spans="1:10" ht="12.75">
      <c r="A27" s="21" t="s">
        <v>49</v>
      </c>
      <c r="B27" s="61" t="s">
        <v>52</v>
      </c>
      <c r="C27" s="2">
        <v>6000</v>
      </c>
      <c r="D27" s="21">
        <v>30000</v>
      </c>
      <c r="E27" s="15">
        <f t="shared" si="0"/>
        <v>18000</v>
      </c>
      <c r="F27" s="62" t="str">
        <f t="shared" si="1"/>
        <v>ANO</v>
      </c>
      <c r="G27" s="63"/>
      <c r="H27" s="73" t="s">
        <v>53</v>
      </c>
      <c r="I27" s="73"/>
      <c r="J27" s="74">
        <v>0.38</v>
      </c>
    </row>
    <row r="28" spans="1:7" ht="12.75">
      <c r="A28" s="24" t="s">
        <v>49</v>
      </c>
      <c r="B28" s="75" t="s">
        <v>54</v>
      </c>
      <c r="C28" s="76">
        <v>7000</v>
      </c>
      <c r="D28" s="24">
        <v>35000</v>
      </c>
      <c r="E28" s="45">
        <f t="shared" si="0"/>
        <v>21000</v>
      </c>
      <c r="F28" s="62" t="str">
        <f t="shared" si="1"/>
        <v>ANO</v>
      </c>
      <c r="G28" s="63"/>
    </row>
    <row r="29" spans="1:7" ht="12.75">
      <c r="A29" s="5" t="s">
        <v>55</v>
      </c>
      <c r="B29" s="77" t="s">
        <v>56</v>
      </c>
      <c r="C29" s="78">
        <v>1200</v>
      </c>
      <c r="D29" s="5">
        <v>6400</v>
      </c>
      <c r="E29" s="79">
        <f t="shared" si="0"/>
        <v>3840</v>
      </c>
      <c r="F29" s="62" t="str">
        <f t="shared" si="1"/>
        <v>NE</v>
      </c>
      <c r="G29" s="63"/>
    </row>
    <row r="30" spans="1:7" ht="12.75">
      <c r="A30" s="66" t="s">
        <v>55</v>
      </c>
      <c r="B30" s="80" t="s">
        <v>57</v>
      </c>
      <c r="C30" s="72">
        <v>2000</v>
      </c>
      <c r="D30" s="81">
        <v>11000</v>
      </c>
      <c r="E30" s="69">
        <v>6600</v>
      </c>
      <c r="F30" s="62" t="str">
        <f t="shared" si="1"/>
        <v>NE</v>
      </c>
      <c r="G30" s="63"/>
    </row>
    <row r="31" spans="1:7" ht="12.75">
      <c r="A31" s="21" t="s">
        <v>58</v>
      </c>
      <c r="B31" s="82" t="s">
        <v>57</v>
      </c>
      <c r="C31" s="2">
        <v>2000</v>
      </c>
      <c r="D31" s="21">
        <v>11000</v>
      </c>
      <c r="E31" s="15">
        <f aca="true" t="shared" si="2" ref="E31:E40">D31*minlum</f>
        <v>6600</v>
      </c>
      <c r="F31" s="62" t="str">
        <f t="shared" si="1"/>
        <v>NE</v>
      </c>
      <c r="G31" s="63"/>
    </row>
    <row r="32" spans="1:7" ht="12.75">
      <c r="A32" s="66" t="s">
        <v>58</v>
      </c>
      <c r="B32" s="80" t="s">
        <v>59</v>
      </c>
      <c r="C32" s="72">
        <v>2700</v>
      </c>
      <c r="D32" s="81">
        <v>14000</v>
      </c>
      <c r="E32" s="69">
        <f t="shared" si="2"/>
        <v>8400</v>
      </c>
      <c r="F32" s="62" t="str">
        <f t="shared" si="1"/>
        <v>NE</v>
      </c>
      <c r="G32" s="63"/>
    </row>
    <row r="33" spans="1:7" ht="12.75">
      <c r="A33" s="21" t="s">
        <v>60</v>
      </c>
      <c r="B33" s="82" t="s">
        <v>59</v>
      </c>
      <c r="C33" s="83">
        <v>2700</v>
      </c>
      <c r="D33" s="84">
        <v>14000</v>
      </c>
      <c r="E33" s="15">
        <f t="shared" si="2"/>
        <v>8400</v>
      </c>
      <c r="F33" s="62" t="str">
        <f t="shared" si="1"/>
        <v>NE</v>
      </c>
      <c r="G33" s="63"/>
    </row>
    <row r="34" spans="1:7" ht="12.75">
      <c r="A34" s="66" t="s">
        <v>60</v>
      </c>
      <c r="B34" s="67" t="s">
        <v>61</v>
      </c>
      <c r="C34" s="68">
        <v>4200</v>
      </c>
      <c r="D34" s="66">
        <v>18000</v>
      </c>
      <c r="E34" s="69">
        <f t="shared" si="2"/>
        <v>10800</v>
      </c>
      <c r="F34" s="62" t="str">
        <f t="shared" si="1"/>
        <v>ANO</v>
      </c>
      <c r="G34" s="63"/>
    </row>
    <row r="35" spans="1:7" ht="12.75">
      <c r="A35" s="84" t="s">
        <v>62</v>
      </c>
      <c r="B35" s="82" t="s">
        <v>59</v>
      </c>
      <c r="C35" s="83">
        <v>2700</v>
      </c>
      <c r="D35" s="84">
        <v>14000</v>
      </c>
      <c r="E35" s="15">
        <f t="shared" si="2"/>
        <v>8400</v>
      </c>
      <c r="F35" s="62" t="str">
        <f t="shared" si="1"/>
        <v>NE</v>
      </c>
      <c r="G35" s="63"/>
    </row>
    <row r="36" spans="1:7" ht="12.75">
      <c r="A36" s="84" t="s">
        <v>62</v>
      </c>
      <c r="B36" s="82" t="s">
        <v>63</v>
      </c>
      <c r="C36" s="83">
        <v>4700</v>
      </c>
      <c r="D36" s="84">
        <v>22000</v>
      </c>
      <c r="E36" s="15">
        <f t="shared" si="2"/>
        <v>13200</v>
      </c>
      <c r="F36" s="62" t="str">
        <f t="shared" si="1"/>
        <v>ANO</v>
      </c>
      <c r="G36" s="63"/>
    </row>
    <row r="37" spans="1:7" ht="12.75">
      <c r="A37" s="21" t="s">
        <v>62</v>
      </c>
      <c r="B37" s="82" t="s">
        <v>64</v>
      </c>
      <c r="C37" s="83">
        <v>6500</v>
      </c>
      <c r="D37" s="84">
        <v>30000</v>
      </c>
      <c r="E37" s="15">
        <f t="shared" si="2"/>
        <v>18000</v>
      </c>
      <c r="F37" s="62" t="str">
        <f t="shared" si="1"/>
        <v>ANO</v>
      </c>
      <c r="G37" s="63"/>
    </row>
    <row r="38" spans="1:7" ht="12.75">
      <c r="A38" s="85" t="s">
        <v>65</v>
      </c>
      <c r="B38" s="86" t="s">
        <v>56</v>
      </c>
      <c r="C38" s="87">
        <v>1250</v>
      </c>
      <c r="D38" s="85">
        <v>6400</v>
      </c>
      <c r="E38" s="88">
        <f t="shared" si="2"/>
        <v>3840</v>
      </c>
      <c r="F38" s="62" t="str">
        <f t="shared" si="1"/>
        <v>NE</v>
      </c>
      <c r="G38" s="63"/>
    </row>
    <row r="39" spans="1:7" ht="12.75">
      <c r="A39" s="81" t="s">
        <v>66</v>
      </c>
      <c r="B39" s="80" t="s">
        <v>67</v>
      </c>
      <c r="C39" s="72">
        <v>4000</v>
      </c>
      <c r="D39" s="81">
        <v>17000</v>
      </c>
      <c r="E39" s="69">
        <f t="shared" si="2"/>
        <v>10200</v>
      </c>
      <c r="F39" s="62" t="str">
        <f t="shared" si="1"/>
        <v>NE</v>
      </c>
      <c r="G39" s="63"/>
    </row>
    <row r="40" spans="1:7" ht="12.75">
      <c r="A40" s="89" t="s">
        <v>68</v>
      </c>
      <c r="B40" s="90" t="s">
        <v>69</v>
      </c>
      <c r="C40" s="91" t="s">
        <v>70</v>
      </c>
      <c r="D40" s="89">
        <v>26500</v>
      </c>
      <c r="E40" s="45">
        <f t="shared" si="2"/>
        <v>15900</v>
      </c>
      <c r="F40" s="92" t="str">
        <f t="shared" si="1"/>
        <v>ANO</v>
      </c>
      <c r="G40" s="93"/>
    </row>
  </sheetData>
  <sheetProtection selectLockedCells="1" selectUnlockedCells="1"/>
  <mergeCells count="8">
    <mergeCell ref="B18:B19"/>
    <mergeCell ref="H21:J21"/>
    <mergeCell ref="H22:I22"/>
    <mergeCell ref="H23:I23"/>
    <mergeCell ref="H24:I24"/>
    <mergeCell ref="H25:I25"/>
    <mergeCell ref="H26:I26"/>
    <mergeCell ref="H27:I27"/>
  </mergeCells>
  <conditionalFormatting sqref="A22:E40">
    <cfRule type="expression" priority="1" dxfId="0" stopIfTrue="1">
      <formula>$F22="ANO"</formula>
    </cfRule>
  </conditionalFormatting>
  <conditionalFormatting sqref="F22:F40">
    <cfRule type="expression" priority="2" dxfId="1" stopIfTrue="1">
      <formula>F22="ANO"</formula>
    </cfRule>
  </conditionalFormatting>
  <printOptions/>
  <pageMargins left="0.3798611111111111" right="0.22013888888888888" top="0.44027777777777777" bottom="0.7395833333333333" header="0.5118055555555555" footer="0.3298611111111111"/>
  <pageSetup horizontalDpi="300" verticalDpi="300" orientation="landscape" paperSize="9"/>
  <headerFooter alignWithMargins="0">
    <oddFooter>&amp;L&amp;F&amp;CStrana &amp;P z &amp;N&amp;R&amp;D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Kalkulátor výpočtu svítivosti</dc:title>
  <dc:subject>Digitální kina</dc:subject>
  <dc:creator>Ing. Jan Konopásek</dc:creator>
  <cp:keywords/>
  <dc:description>převzato z výpočetních modelů od výrobců
</dc:description>
  <cp:lastModifiedBy/>
  <cp:lastPrinted>2009-11-11T09:17:07Z</cp:lastPrinted>
  <dcterms:created xsi:type="dcterms:W3CDTF">2009-07-14T17:24:42Z</dcterms:created>
  <dcterms:modified xsi:type="dcterms:W3CDTF">2010-01-08T10:06:27Z</dcterms:modified>
  <cp:category/>
  <cp:version/>
  <cp:contentType/>
  <cp:contentStatus/>
  <cp:revision>1</cp:revision>
</cp:coreProperties>
</file>